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nieds/Downloads/"/>
    </mc:Choice>
  </mc:AlternateContent>
  <xr:revisionPtr revIDLastSave="0" documentId="13_ncr:1_{5568E509-5CBE-824B-BDB9-0180F4B51DED}" xr6:coauthVersionLast="47" xr6:coauthVersionMax="47" xr10:uidLastSave="{00000000-0000-0000-0000-000000000000}"/>
  <bookViews>
    <workbookView xWindow="-31280" yWindow="3980" windowWidth="35840" windowHeight="20600" xr2:uid="{00000000-000D-0000-FFFF-FFFF00000000}"/>
  </bookViews>
  <sheets>
    <sheet name="Opportunity Calculator" sheetId="1" r:id="rId1"/>
    <sheet name="Methodology" sheetId="2" r:id="rId2"/>
    <sheet name="Model"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3" l="1"/>
  <c r="B7" i="3"/>
  <c r="B6" i="3"/>
  <c r="B5" i="3"/>
  <c r="B2" i="3"/>
  <c r="B3" i="3" s="1"/>
  <c r="G7" i="1"/>
  <c r="B9" i="3" l="1"/>
  <c r="B10" i="3" s="1"/>
  <c r="B4" i="3"/>
  <c r="H19" i="1"/>
  <c r="H20" i="1"/>
  <c r="H21" i="1"/>
  <c r="B13" i="3" l="1"/>
  <c r="G10" i="1" s="1"/>
  <c r="B12" i="3"/>
  <c r="G11" i="1" s="1"/>
  <c r="B11" i="3"/>
  <c r="G9" i="1" s="1"/>
  <c r="I21" i="1"/>
  <c r="G8" i="1"/>
  <c r="I19" i="1"/>
  <c r="I20" i="1"/>
  <c r="J21" i="1" l="1"/>
  <c r="J19" i="1"/>
  <c r="J20" i="1"/>
</calcChain>
</file>

<file path=xl/sharedStrings.xml><?xml version="1.0" encoding="utf-8"?>
<sst xmlns="http://schemas.openxmlformats.org/spreadsheetml/2006/main" count="86" uniqueCount="78">
  <si>
    <t>Estimate the size of an AI opportunity, likely implementation range, and potential payback before a detailed assessment.</t>
  </si>
  <si>
    <t>1. What You Know</t>
  </si>
  <si>
    <t>Opportunity Snapshot</t>
  </si>
  <si>
    <t>Workflow / process</t>
  </si>
  <si>
    <t>Current process load</t>
  </si>
  <si>
    <t>Employees involved</t>
  </si>
  <si>
    <t>Annual labor capacity</t>
  </si>
  <si>
    <t>Occurrences per employee / month</t>
  </si>
  <si>
    <t>Estimated project type</t>
  </si>
  <si>
    <t>Minutes per occurrence today</t>
  </si>
  <si>
    <t>Estimated implementation</t>
  </si>
  <si>
    <t>Fully loaded labor cost / hour</t>
  </si>
  <si>
    <t>Expected-case payback</t>
  </si>
  <si>
    <t>2. Workflow Complexity</t>
  </si>
  <si>
    <t>Value Scenarios</t>
  </si>
  <si>
    <t>Systems involved</t>
  </si>
  <si>
    <t>2–3</t>
  </si>
  <si>
    <t>Scenario</t>
  </si>
  <si>
    <t>Improvement</t>
  </si>
  <si>
    <t>Hours Recovered / Yr</t>
  </si>
  <si>
    <t>Capacity Value / Yr</t>
  </si>
  <si>
    <t>Payback (Months)</t>
  </si>
  <si>
    <t>Process variability</t>
  </si>
  <si>
    <t>Moderate</t>
  </si>
  <si>
    <t>Conservative</t>
  </si>
  <si>
    <t>Data sensitivity</t>
  </si>
  <si>
    <t>Confidential</t>
  </si>
  <si>
    <t>Expected</t>
  </si>
  <si>
    <t>AI action level</t>
  </si>
  <si>
    <t>Act with approval</t>
  </si>
  <si>
    <t>High</t>
  </si>
  <si>
    <t>How to Read This</t>
  </si>
  <si>
    <t>This calculator estimates the economic size of a workflow and assigns an implementation range based on scale, systems, variability, data sensitivity, and how much autonomy the AI would have. It is an opportunity screen—not a quote.</t>
  </si>
  <si>
    <t>Next Step</t>
  </si>
  <si>
    <t>If the opportunity looks material, FXNL can validate the workflow, achievable improvement, solution architecture, security requirements, and actual implementation cost.</t>
  </si>
  <si>
    <t>FXNL AI Calculator — Methodology</t>
  </si>
  <si>
    <t>Metric</t>
  </si>
  <si>
    <t>Formula / Logic</t>
  </si>
  <si>
    <t>Purpose</t>
  </si>
  <si>
    <t>Monthly process hours</t>
  </si>
  <si>
    <t>Employees × occurrences/employee/month × minutes ÷ 60</t>
  </si>
  <si>
    <t>Estimates current effort.</t>
  </si>
  <si>
    <t>Monthly process hours × 12 × loaded hourly cost</t>
  </si>
  <si>
    <t>Values the labor capacity tied to the workflow.</t>
  </si>
  <si>
    <t>Scenario improvements</t>
  </si>
  <si>
    <t>25% / 50% / 75%</t>
  </si>
  <si>
    <t>Shows a range instead of asking the prospect to guess a single AI savings rate.</t>
  </si>
  <si>
    <t>Systems score</t>
  </si>
  <si>
    <t>1=0, 2–3=1, 4+=2</t>
  </si>
  <si>
    <t>More systems usually increase integration effort.</t>
  </si>
  <si>
    <t>Variability score</t>
  </si>
  <si>
    <t>Low=0, Moderate=1, High=2</t>
  </si>
  <si>
    <t>Variable workflows require more logic, testing, and exception handling.</t>
  </si>
  <si>
    <t>Sensitivity score</t>
  </si>
  <si>
    <t>General=0, Confidential=1, Regulated/CUI=2</t>
  </si>
  <si>
    <t>Sensitive data increases security/governance requirements.</t>
  </si>
  <si>
    <t>Action score</t>
  </si>
  <si>
    <t>Assist=0, Approval=1, Automatic=2</t>
  </si>
  <si>
    <t>Greater autonomy increases engineering and control requirements.</t>
  </si>
  <si>
    <t>Scale score</t>
  </si>
  <si>
    <t>&lt;500 hrs=0, 500–1,999=1, 2,000+=2</t>
  </si>
  <si>
    <t>Larger workflows often need broader deployment and change management.</t>
  </si>
  <si>
    <t>Implementation range</t>
  </si>
  <si>
    <t>Score 0–3: $15–30K; 4–6: $30–75K; 7–8: $75–150K; 9–10: $150K+</t>
  </si>
  <si>
    <t>Directional FXNL planning range, not a quote.</t>
  </si>
  <si>
    <t>Payback</t>
  </si>
  <si>
    <t>Estimated project midpoint ÷ annual capacity value × 12</t>
  </si>
  <si>
    <t>Shows months to recoup implementation cost using recovered capacity value.</t>
  </si>
  <si>
    <t>Important: recovered capacity is not automatically cash savings. It may become lower overtime, higher billable capacity, faster turnaround, better service, or avoided hiring depending on the workflow. Final ROI requires validating achievable improvement and implementation scope.</t>
  </si>
  <si>
    <t>Model Variable</t>
  </si>
  <si>
    <t>Value</t>
  </si>
  <si>
    <t>Annual process hours</t>
  </si>
  <si>
    <t>Complexity score</t>
  </si>
  <si>
    <t>Project tier</t>
  </si>
  <si>
    <t>Midpoint project cost</t>
  </si>
  <si>
    <t>Project range</t>
  </si>
  <si>
    <t>Lead Generation</t>
  </si>
  <si>
    <t>FXNL AI Project &amp; ROI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</si>
</sst>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Red]\(#,##0\);\-"/>
    <numFmt numFmtId="165" formatCode="\$#,##0;[Red]\(\$#,##0\);\-"/>
    <numFmt numFmtId="166" formatCode="0.0\ &quot;hrs/mo&quot;;[Red]\(0.0\ &quot;hrs/mo&quot;\);\-"/>
    <numFmt numFmtId="167" formatCode="0.0\ &quot;mo&quot;;[Red]\(0.0\ &quot;mo&quot;\);\-"/>
    <numFmt numFmtId="168" formatCode="#,##0\ &quot;hrs&quot;;[Red]\(#,##0\ &quot;hrs&quot;\);\-"/>
  </numFmts>
  <fonts count="14">
    <font>
      <sz val="11"/>
      <name val="Carlito"/>
    </font>
    <font>
      <sz val="10"/>
      <color rgb="FF11110F"/>
      <name val="Arial"/>
      <family val="2"/>
    </font>
    <font>
      <b/>
      <sz val="24"/>
      <color rgb="FF11110F"/>
      <name val="Arial"/>
      <family val="2"/>
    </font>
    <font>
      <sz val="10"/>
      <color rgb="FF77746E"/>
      <name val="Arial"/>
      <family val="2"/>
    </font>
    <font>
      <b/>
      <sz val="10"/>
      <color rgb="FFFFFFFF"/>
      <name val="Arial"/>
      <family val="2"/>
    </font>
    <font>
      <b/>
      <sz val="10"/>
      <color rgb="FF11110F"/>
      <name val="Arial"/>
      <family val="2"/>
    </font>
    <font>
      <b/>
      <sz val="10"/>
      <color rgb="FF77746E"/>
      <name val="Arial"/>
      <family val="2"/>
    </font>
    <font>
      <b/>
      <sz val="15"/>
      <color rgb="FF11110F"/>
      <name val="Arial"/>
      <family val="2"/>
    </font>
    <font>
      <b/>
      <sz val="9"/>
      <color rgb="FFFFFFFF"/>
      <name val="Arial"/>
      <family val="2"/>
    </font>
    <font>
      <sz val="8"/>
      <color rgb="FFB8B3AA"/>
      <name val="Arial"/>
      <family val="2"/>
    </font>
    <font>
      <b/>
      <sz val="8"/>
      <color rgb="FFB8B3AA"/>
      <name val="Arial"/>
      <family val="2"/>
    </font>
    <font>
      <b/>
      <sz val="22"/>
      <color rgb="FF11110F"/>
      <name val="Arial"/>
      <family val="2"/>
    </font>
    <font>
      <sz val="10"/>
      <color rgb="FF008000"/>
      <name val="Arial"/>
      <family val="2"/>
    </font>
    <font>
      <sz val="10"/>
      <color theme="1"/>
      <name val="Arial"/>
      <family val="2"/>
    </font>
  </fonts>
  <fills count="7">
    <fill>
      <patternFill patternType="none"/>
    </fill>
    <fill>
      <patternFill patternType="gray125"/>
    </fill>
    <fill>
      <patternFill patternType="solid">
        <fgColor rgb="FFF1EEE6"/>
      </patternFill>
    </fill>
    <fill>
      <patternFill patternType="solid">
        <fgColor rgb="FFF05A28"/>
      </patternFill>
    </fill>
    <fill>
      <patternFill patternType="solid">
        <fgColor rgb="FFFFFFFF"/>
      </patternFill>
    </fill>
    <fill>
      <patternFill patternType="solid">
        <fgColor rgb="FF11110F"/>
      </patternFill>
    </fill>
    <fill>
      <patternFill patternType="solid">
        <fgColor rgb="FFFFF4ED"/>
      </patternFill>
    </fill>
  </fills>
  <borders count="3">
    <border>
      <left/>
      <right/>
      <top/>
      <bottom/>
      <diagonal/>
    </border>
    <border>
      <left/>
      <right/>
      <top/>
      <bottom style="thin">
        <color rgb="FFDDD8CF"/>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1" fillId="2" borderId="0" xfId="0" applyFont="1" applyFill="1"/>
    <xf numFmtId="0" fontId="1" fillId="2" borderId="0" xfId="0" applyFont="1" applyFill="1" applyAlignment="1">
      <alignment vertical="center" wrapText="1"/>
    </xf>
    <xf numFmtId="0" fontId="5" fillId="2" borderId="0" xfId="0" applyFont="1" applyFill="1" applyAlignment="1">
      <alignment vertical="center" wrapText="1"/>
    </xf>
    <xf numFmtId="0" fontId="6" fillId="2" borderId="0" xfId="0" applyFont="1" applyFill="1" applyAlignment="1">
      <alignment vertical="center" wrapText="1"/>
    </xf>
    <xf numFmtId="0" fontId="8" fillId="5" borderId="0" xfId="0" applyFont="1" applyFill="1" applyAlignment="1">
      <alignment horizontal="center" vertical="center" wrapText="1"/>
    </xf>
    <xf numFmtId="9" fontId="1" fillId="2" borderId="0" xfId="0" applyNumberFormat="1" applyFont="1" applyFill="1" applyAlignment="1">
      <alignment vertical="center" wrapText="1"/>
    </xf>
    <xf numFmtId="168" fontId="1" fillId="2" borderId="0" xfId="0" applyNumberFormat="1" applyFont="1" applyFill="1" applyAlignment="1">
      <alignment vertical="center" wrapText="1"/>
    </xf>
    <xf numFmtId="165" fontId="1" fillId="2" borderId="0" xfId="0" applyNumberFormat="1" applyFont="1" applyFill="1" applyAlignment="1">
      <alignment vertical="center" wrapText="1"/>
    </xf>
    <xf numFmtId="167" fontId="1" fillId="2" borderId="0" xfId="0" applyNumberFormat="1" applyFont="1" applyFill="1" applyAlignment="1">
      <alignment vertical="center" wrapText="1"/>
    </xf>
    <xf numFmtId="0" fontId="5" fillId="2" borderId="1" xfId="0" applyFont="1" applyFill="1" applyBorder="1" applyAlignment="1">
      <alignment vertical="center" wrapText="1"/>
    </xf>
    <xf numFmtId="9" fontId="1" fillId="2" borderId="1" xfId="0" applyNumberFormat="1" applyFont="1" applyFill="1" applyBorder="1" applyAlignment="1">
      <alignment vertical="center" wrapText="1"/>
    </xf>
    <xf numFmtId="168" fontId="1" fillId="2" borderId="1" xfId="0" applyNumberFormat="1" applyFont="1" applyFill="1" applyBorder="1" applyAlignment="1">
      <alignment vertical="center" wrapText="1"/>
    </xf>
    <xf numFmtId="165" fontId="1" fillId="2" borderId="1" xfId="0" applyNumberFormat="1" applyFont="1" applyFill="1" applyBorder="1" applyAlignment="1">
      <alignment vertical="center" wrapText="1"/>
    </xf>
    <xf numFmtId="167" fontId="1" fillId="2" borderId="1" xfId="0" applyNumberFormat="1" applyFont="1" applyFill="1" applyBorder="1" applyAlignment="1">
      <alignment vertical="center" wrapText="1"/>
    </xf>
    <xf numFmtId="0" fontId="9" fillId="2" borderId="0" xfId="0" applyFont="1" applyFill="1" applyAlignment="1">
      <alignment vertical="center" wrapText="1"/>
    </xf>
    <xf numFmtId="0" fontId="5" fillId="6" borderId="0" xfId="0" applyFont="1" applyFill="1" applyAlignment="1">
      <alignment vertical="center" wrapText="1"/>
    </xf>
    <xf numFmtId="9" fontId="5" fillId="6" borderId="0" xfId="0" applyNumberFormat="1" applyFont="1" applyFill="1" applyAlignment="1">
      <alignment vertical="center" wrapText="1"/>
    </xf>
    <xf numFmtId="168" fontId="5" fillId="6" borderId="0" xfId="0" applyNumberFormat="1" applyFont="1" applyFill="1" applyAlignment="1">
      <alignment vertical="center" wrapText="1"/>
    </xf>
    <xf numFmtId="165" fontId="5" fillId="6" borderId="0" xfId="0" applyNumberFormat="1" applyFont="1" applyFill="1" applyAlignment="1">
      <alignment vertical="center" wrapText="1"/>
    </xf>
    <xf numFmtId="167" fontId="5" fillId="6" borderId="0" xfId="0" applyNumberFormat="1" applyFont="1" applyFill="1" applyAlignment="1">
      <alignment vertical="center" wrapText="1"/>
    </xf>
    <xf numFmtId="0" fontId="4" fillId="5" borderId="0" xfId="0" applyFont="1" applyFill="1"/>
    <xf numFmtId="0" fontId="5" fillId="2" borderId="0" xfId="0" applyFont="1" applyFill="1" applyAlignment="1">
      <alignment wrapText="1"/>
    </xf>
    <xf numFmtId="0" fontId="3" fillId="2" borderId="0" xfId="0" applyFont="1" applyFill="1" applyAlignment="1">
      <alignment wrapText="1"/>
    </xf>
    <xf numFmtId="0" fontId="5" fillId="2" borderId="0" xfId="0" applyFont="1" applyFill="1"/>
    <xf numFmtId="0" fontId="2" fillId="2" borderId="0" xfId="0" applyFont="1" applyFill="1" applyAlignment="1">
      <alignment vertical="center" wrapText="1"/>
    </xf>
    <xf numFmtId="164" fontId="13" fillId="4" borderId="2" xfId="0" applyNumberFormat="1" applyFont="1" applyFill="1" applyBorder="1" applyAlignment="1">
      <alignment vertical="center" wrapText="1"/>
    </xf>
    <xf numFmtId="165" fontId="13" fillId="4" borderId="2" xfId="0" applyNumberFormat="1" applyFont="1" applyFill="1" applyBorder="1" applyAlignment="1">
      <alignment vertical="center" wrapText="1"/>
    </xf>
    <xf numFmtId="0" fontId="13" fillId="4" borderId="2" xfId="0" applyFont="1" applyFill="1" applyBorder="1" applyAlignment="1">
      <alignment horizontal="right" vertical="center" wrapText="1"/>
    </xf>
    <xf numFmtId="0" fontId="13" fillId="4" borderId="2" xfId="0" applyFont="1" applyFill="1" applyBorder="1" applyAlignment="1">
      <alignment horizontal="center" vertical="center" wrapText="1"/>
    </xf>
    <xf numFmtId="0" fontId="12" fillId="2" borderId="0" xfId="0" applyFont="1" applyFill="1" applyAlignment="1">
      <alignment horizontal="right"/>
    </xf>
    <xf numFmtId="0" fontId="4" fillId="3" borderId="0" xfId="0" applyFont="1" applyFill="1" applyAlignment="1">
      <alignment vertical="center" wrapText="1"/>
    </xf>
    <xf numFmtId="0" fontId="10" fillId="3" borderId="0" xfId="0" applyFont="1" applyFill="1" applyAlignment="1">
      <alignment vertical="center" wrapText="1"/>
    </xf>
    <xf numFmtId="0" fontId="3" fillId="4" borderId="0" xfId="0" applyFont="1" applyFill="1" applyAlignment="1">
      <alignment vertical="top" wrapText="1"/>
    </xf>
    <xf numFmtId="0" fontId="9" fillId="4" borderId="0" xfId="0" applyFont="1" applyFill="1" applyAlignment="1">
      <alignment vertical="top" wrapText="1"/>
    </xf>
    <xf numFmtId="0" fontId="3" fillId="4" borderId="1" xfId="0" applyFont="1" applyFill="1" applyBorder="1" applyAlignment="1">
      <alignment vertical="top" wrapText="1"/>
    </xf>
    <xf numFmtId="0" fontId="7" fillId="2" borderId="0" xfId="0" applyFont="1" applyFill="1" applyAlignment="1">
      <alignment horizontal="right" vertical="center" wrapText="1"/>
    </xf>
    <xf numFmtId="167" fontId="7" fillId="2" borderId="0" xfId="0" applyNumberFormat="1" applyFont="1" applyFill="1" applyAlignment="1">
      <alignment horizontal="right" vertical="center" wrapText="1"/>
    </xf>
    <xf numFmtId="0" fontId="3" fillId="2" borderId="0" xfId="0" applyFont="1" applyFill="1" applyAlignment="1">
      <alignment vertical="center" wrapText="1"/>
    </xf>
    <xf numFmtId="166" fontId="7" fillId="2" borderId="0" xfId="0" applyNumberFormat="1" applyFont="1" applyFill="1" applyAlignment="1">
      <alignment horizontal="right" vertical="center" wrapText="1"/>
    </xf>
    <xf numFmtId="165" fontId="7" fillId="2" borderId="0" xfId="0" applyNumberFormat="1" applyFont="1" applyFill="1" applyAlignment="1">
      <alignment horizontal="right" vertical="center" wrapText="1"/>
    </xf>
    <xf numFmtId="0" fontId="11" fillId="2" borderId="0" xfId="0" applyFont="1" applyFill="1"/>
    <xf numFmtId="0" fontId="1" fillId="6" borderId="0" xfId="0" applyFont="1" applyFill="1" applyAlignment="1">
      <alignment wrapText="1"/>
    </xf>
    <xf numFmtId="0" fontId="2"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mailto:ready@fxnlai.com" TargetMode="External"/></Relationships>
</file>

<file path=xl/drawings/drawing1.xml><?xml version="1.0" encoding="utf-8"?>
<xdr:wsDr xmlns:xdr="http://schemas.openxmlformats.org/drawingml/2006/spreadsheetDrawing" xmlns:a="http://schemas.openxmlformats.org/drawingml/2006/main">
  <xdr:twoCellAnchor>
    <xdr:from>
      <xdr:col>7</xdr:col>
      <xdr:colOff>139700</xdr:colOff>
      <xdr:row>0</xdr:row>
      <xdr:rowOff>254000</xdr:rowOff>
    </xdr:from>
    <xdr:to>
      <xdr:col>8</xdr:col>
      <xdr:colOff>1295400</xdr:colOff>
      <xdr:row>2</xdr:row>
      <xdr:rowOff>38100</xdr:rowOff>
    </xdr:to>
    <xdr:sp macro="" textlink="">
      <xdr:nvSpPr>
        <xdr:cNvPr id="2" name="Rounded Rectangle 1">
          <a:hlinkClick xmlns:r="http://schemas.openxmlformats.org/officeDocument/2006/relationships" r:id="rId1"/>
          <a:extLst>
            <a:ext uri="{FF2B5EF4-FFF2-40B4-BE49-F238E27FC236}">
              <a16:creationId xmlns:a16="http://schemas.microsoft.com/office/drawing/2014/main" id="{EC4B1233-0A97-9A33-4F74-AEC2B291152A}"/>
            </a:ext>
          </a:extLst>
        </xdr:cNvPr>
        <xdr:cNvSpPr/>
      </xdr:nvSpPr>
      <xdr:spPr>
        <a:xfrm>
          <a:off x="8356600" y="254000"/>
          <a:ext cx="2603500" cy="596900"/>
        </a:xfrm>
        <a:prstGeom prst="roundRect">
          <a:avLst/>
        </a:prstGeom>
        <a:solidFill>
          <a:schemeClr val="accent2"/>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2400"/>
            <a:t>EMAIL US!</a:t>
          </a:r>
        </a:p>
      </xdr:txBody>
    </xdr:sp>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activeCell="K2" sqref="K2"/>
    </sheetView>
  </sheetViews>
  <sheetFormatPr baseColWidth="10" defaultColWidth="8.83203125" defaultRowHeight="14"/>
  <cols>
    <col min="1" max="1" width="28" customWidth="1"/>
    <col min="2" max="2" width="22" customWidth="1"/>
    <col min="3" max="4" width="5" customWidth="1"/>
    <col min="6" max="6" width="21" customWidth="1"/>
    <col min="7" max="7" width="18" customWidth="1"/>
    <col min="8" max="8" width="19" customWidth="1"/>
    <col min="9" max="9" width="18" customWidth="1"/>
    <col min="10" max="10" width="17" customWidth="1"/>
  </cols>
  <sheetData>
    <row r="1" spans="1:10" ht="32" customHeight="1">
      <c r="A1" s="43" t="s">
        <v>77</v>
      </c>
      <c r="B1" s="43"/>
      <c r="C1" s="43"/>
      <c r="D1" s="43"/>
      <c r="E1" s="43"/>
      <c r="F1" s="25"/>
      <c r="G1" s="25"/>
      <c r="H1" s="25"/>
      <c r="I1" s="25"/>
      <c r="J1" s="25"/>
    </row>
    <row r="2" spans="1:10" ht="32" customHeight="1">
      <c r="A2" s="25"/>
      <c r="B2" s="25"/>
      <c r="C2" s="25"/>
      <c r="D2" s="25"/>
      <c r="E2" s="25"/>
      <c r="F2" s="25"/>
      <c r="G2" s="25"/>
      <c r="H2" s="25"/>
      <c r="I2" s="25"/>
      <c r="J2" s="25"/>
    </row>
    <row r="3" spans="1:10">
      <c r="A3" s="38" t="s">
        <v>0</v>
      </c>
      <c r="B3" s="38"/>
      <c r="C3" s="38"/>
      <c r="D3" s="38"/>
      <c r="E3" s="38"/>
      <c r="F3" s="38"/>
      <c r="G3" s="38"/>
      <c r="H3" s="38"/>
      <c r="I3" s="38"/>
      <c r="J3" s="38"/>
    </row>
    <row r="4" spans="1:10">
      <c r="A4" s="2"/>
      <c r="B4" s="2"/>
      <c r="C4" s="2"/>
      <c r="D4" s="2"/>
      <c r="E4" s="2"/>
      <c r="F4" s="2"/>
      <c r="G4" s="2"/>
      <c r="H4" s="2"/>
      <c r="I4" s="2"/>
      <c r="J4" s="2"/>
    </row>
    <row r="5" spans="1:10" ht="29.25" customHeight="1">
      <c r="A5" s="31" t="s">
        <v>1</v>
      </c>
      <c r="B5" s="31"/>
      <c r="C5" s="31"/>
      <c r="D5" s="31"/>
      <c r="E5" s="2"/>
      <c r="F5" s="31" t="s">
        <v>2</v>
      </c>
      <c r="G5" s="31"/>
      <c r="H5" s="31"/>
      <c r="I5" s="31"/>
      <c r="J5" s="31"/>
    </row>
    <row r="6" spans="1:10">
      <c r="A6" s="2"/>
      <c r="B6" s="2"/>
      <c r="C6" s="2"/>
      <c r="D6" s="2"/>
      <c r="E6" s="2"/>
      <c r="F6" s="2"/>
      <c r="G6" s="2"/>
      <c r="H6" s="2"/>
      <c r="I6" s="2"/>
      <c r="J6" s="2"/>
    </row>
    <row r="7" spans="1:10" ht="34.75" customHeight="1">
      <c r="A7" s="3" t="s">
        <v>3</v>
      </c>
      <c r="B7" s="29" t="s">
        <v>76</v>
      </c>
      <c r="C7" s="2"/>
      <c r="D7" s="2"/>
      <c r="E7" s="2"/>
      <c r="F7" s="4" t="s">
        <v>4</v>
      </c>
      <c r="G7" s="39">
        <f>Model!B2</f>
        <v>135</v>
      </c>
      <c r="H7" s="39"/>
      <c r="I7" s="2"/>
      <c r="J7" s="2"/>
    </row>
    <row r="8" spans="1:10" ht="34.75" customHeight="1">
      <c r="A8" s="3" t="s">
        <v>5</v>
      </c>
      <c r="B8" s="26">
        <v>5</v>
      </c>
      <c r="C8" s="2"/>
      <c r="D8" s="2"/>
      <c r="E8" s="2"/>
      <c r="F8" s="4" t="s">
        <v>6</v>
      </c>
      <c r="G8" s="40">
        <f>Model!B4</f>
        <v>121500</v>
      </c>
      <c r="H8" s="40"/>
      <c r="I8" s="2"/>
      <c r="J8" s="2"/>
    </row>
    <row r="9" spans="1:10" ht="34.75" customHeight="1">
      <c r="A9" s="3" t="s">
        <v>7</v>
      </c>
      <c r="B9" s="26">
        <v>27</v>
      </c>
      <c r="C9" s="2"/>
      <c r="D9" s="2"/>
      <c r="E9" s="2"/>
      <c r="F9" s="4" t="s">
        <v>8</v>
      </c>
      <c r="G9" s="36" t="str">
        <f>Model!B11</f>
        <v>Integrated AI Solution</v>
      </c>
      <c r="H9" s="36"/>
      <c r="I9" s="2"/>
      <c r="J9" s="2"/>
    </row>
    <row r="10" spans="1:10" ht="34.75" customHeight="1">
      <c r="A10" s="3" t="s">
        <v>9</v>
      </c>
      <c r="B10" s="26">
        <v>60</v>
      </c>
      <c r="C10" s="2"/>
      <c r="D10" s="2"/>
      <c r="E10" s="2"/>
      <c r="F10" s="4" t="s">
        <v>10</v>
      </c>
      <c r="G10" s="36" t="str">
        <f>Model!B13</f>
        <v>$30K – $75K</v>
      </c>
      <c r="H10" s="36"/>
      <c r="I10" s="2"/>
      <c r="J10" s="2"/>
    </row>
    <row r="11" spans="1:10" ht="34.75" customHeight="1">
      <c r="A11" s="3" t="s">
        <v>11</v>
      </c>
      <c r="B11" s="27">
        <v>75</v>
      </c>
      <c r="C11" s="2"/>
      <c r="D11" s="2"/>
      <c r="E11" s="2"/>
      <c r="F11" s="4" t="s">
        <v>12</v>
      </c>
      <c r="G11" s="37">
        <f>IF(Model!B4*0.5=0,"—",Model!B12/(Model!B4*0.5)*12)</f>
        <v>10.37037037037037</v>
      </c>
      <c r="H11" s="37"/>
      <c r="I11" s="2"/>
      <c r="J11" s="2"/>
    </row>
    <row r="12" spans="1:10">
      <c r="A12" s="2"/>
      <c r="B12" s="2"/>
      <c r="C12" s="2"/>
      <c r="D12" s="2"/>
      <c r="E12" s="2"/>
      <c r="F12" s="2"/>
      <c r="G12" s="2"/>
      <c r="H12" s="2"/>
      <c r="I12" s="2"/>
      <c r="J12" s="2"/>
    </row>
    <row r="13" spans="1:10">
      <c r="A13" s="2"/>
      <c r="B13" s="2"/>
      <c r="C13" s="2"/>
      <c r="D13" s="2"/>
      <c r="E13" s="2"/>
      <c r="F13" s="2"/>
      <c r="G13" s="2"/>
      <c r="H13" s="2"/>
      <c r="I13" s="2"/>
      <c r="J13" s="2"/>
    </row>
    <row r="14" spans="1:10">
      <c r="A14" s="2"/>
      <c r="B14" s="2"/>
      <c r="C14" s="2"/>
      <c r="D14" s="2"/>
      <c r="E14" s="2"/>
      <c r="F14" s="2"/>
      <c r="G14" s="2"/>
      <c r="H14" s="2"/>
      <c r="I14" s="2"/>
      <c r="J14" s="2"/>
    </row>
    <row r="15" spans="1:10">
      <c r="A15" s="2"/>
      <c r="B15" s="2"/>
      <c r="C15" s="2"/>
      <c r="D15" s="2"/>
      <c r="E15" s="2"/>
      <c r="F15" s="2"/>
      <c r="G15" s="2"/>
      <c r="H15" s="2"/>
      <c r="I15" s="2"/>
      <c r="J15" s="2"/>
    </row>
    <row r="16" spans="1:10" ht="29.25" customHeight="1">
      <c r="A16" s="31" t="s">
        <v>13</v>
      </c>
      <c r="B16" s="31"/>
      <c r="C16" s="31"/>
      <c r="D16" s="31"/>
      <c r="E16" s="2"/>
      <c r="F16" s="31" t="s">
        <v>14</v>
      </c>
      <c r="G16" s="31"/>
      <c r="H16" s="31"/>
      <c r="I16" s="31"/>
      <c r="J16" s="31"/>
    </row>
    <row r="17" spans="1:10">
      <c r="A17" s="2"/>
      <c r="B17" s="2"/>
      <c r="C17" s="2"/>
      <c r="D17" s="2"/>
      <c r="E17" s="2"/>
      <c r="F17" s="2"/>
      <c r="G17" s="2"/>
      <c r="H17" s="2"/>
      <c r="I17" s="2"/>
      <c r="J17" s="2"/>
    </row>
    <row r="18" spans="1:10" ht="34.75" customHeight="1">
      <c r="A18" s="3" t="s">
        <v>15</v>
      </c>
      <c r="B18" s="28" t="s">
        <v>16</v>
      </c>
      <c r="C18" s="2"/>
      <c r="D18" s="2"/>
      <c r="E18" s="2"/>
      <c r="F18" s="5" t="s">
        <v>17</v>
      </c>
      <c r="G18" s="5" t="s">
        <v>18</v>
      </c>
      <c r="H18" s="5" t="s">
        <v>19</v>
      </c>
      <c r="I18" s="5" t="s">
        <v>20</v>
      </c>
      <c r="J18" s="5" t="s">
        <v>21</v>
      </c>
    </row>
    <row r="19" spans="1:10" ht="34.75" customHeight="1">
      <c r="A19" s="3" t="s">
        <v>22</v>
      </c>
      <c r="B19" s="28" t="s">
        <v>23</v>
      </c>
      <c r="C19" s="2"/>
      <c r="D19" s="2"/>
      <c r="E19" s="2"/>
      <c r="F19" s="3" t="s">
        <v>24</v>
      </c>
      <c r="G19" s="6">
        <v>0.25</v>
      </c>
      <c r="H19" s="7">
        <f>Model!B3*G19</f>
        <v>405</v>
      </c>
      <c r="I19" s="8">
        <f>Model!B4*G19</f>
        <v>30375</v>
      </c>
      <c r="J19" s="9">
        <f>IF(I19=0,"—",Model!B12/I19*12)</f>
        <v>20.74074074074074</v>
      </c>
    </row>
    <row r="20" spans="1:10" ht="34.75" customHeight="1">
      <c r="A20" s="3" t="s">
        <v>25</v>
      </c>
      <c r="B20" s="28" t="s">
        <v>26</v>
      </c>
      <c r="C20" s="2"/>
      <c r="D20" s="2"/>
      <c r="E20" s="2"/>
      <c r="F20" s="16" t="s">
        <v>27</v>
      </c>
      <c r="G20" s="17">
        <v>0.5</v>
      </c>
      <c r="H20" s="18">
        <f>Model!B3*G20</f>
        <v>810</v>
      </c>
      <c r="I20" s="19">
        <f>Model!B4*G20</f>
        <v>60750</v>
      </c>
      <c r="J20" s="20">
        <f>IF(I20=0,"—",Model!B12/I20*12)</f>
        <v>10.37037037037037</v>
      </c>
    </row>
    <row r="21" spans="1:10" ht="34.75" customHeight="1">
      <c r="A21" s="3" t="s">
        <v>28</v>
      </c>
      <c r="B21" s="28" t="s">
        <v>29</v>
      </c>
      <c r="C21" s="2"/>
      <c r="D21" s="2"/>
      <c r="E21" s="2"/>
      <c r="F21" s="10" t="s">
        <v>30</v>
      </c>
      <c r="G21" s="11">
        <v>0.75</v>
      </c>
      <c r="H21" s="12">
        <f>Model!B3*G21</f>
        <v>1215</v>
      </c>
      <c r="I21" s="13">
        <f>Model!B4*G21</f>
        <v>91125</v>
      </c>
      <c r="J21" s="14">
        <f>IF(I21=0,"—",Model!B12/I21*12)</f>
        <v>6.9135802469135808</v>
      </c>
    </row>
    <row r="22" spans="1:10">
      <c r="A22" s="2"/>
      <c r="B22" s="2"/>
      <c r="C22" s="2"/>
      <c r="D22" s="2"/>
      <c r="E22" s="2"/>
      <c r="F22" s="2"/>
      <c r="G22" s="2"/>
      <c r="H22" s="2"/>
      <c r="I22" s="2"/>
      <c r="J22" s="2"/>
    </row>
    <row r="23" spans="1:10">
      <c r="A23" s="2"/>
      <c r="B23" s="2"/>
      <c r="C23" s="2"/>
      <c r="D23" s="2"/>
      <c r="E23" s="2"/>
      <c r="F23" s="2"/>
      <c r="G23" s="2"/>
      <c r="H23" s="2"/>
      <c r="I23" s="2"/>
      <c r="J23" s="2"/>
    </row>
    <row r="24" spans="1:10" ht="29.25" customHeight="1">
      <c r="A24" s="15"/>
      <c r="B24" s="15"/>
      <c r="C24" s="2"/>
      <c r="D24" s="2"/>
      <c r="E24" s="2"/>
      <c r="F24" s="31" t="s">
        <v>31</v>
      </c>
      <c r="G24" s="31"/>
      <c r="H24" s="31"/>
      <c r="I24" s="32"/>
      <c r="J24" s="32"/>
    </row>
    <row r="25" spans="1:10" ht="29.25" customHeight="1">
      <c r="A25" s="15"/>
      <c r="B25" s="15"/>
      <c r="C25" s="2"/>
      <c r="D25" s="2"/>
      <c r="E25" s="2"/>
      <c r="F25" s="33" t="s">
        <v>32</v>
      </c>
      <c r="G25" s="33"/>
      <c r="H25" s="33"/>
      <c r="I25" s="34"/>
      <c r="J25" s="34"/>
    </row>
    <row r="26" spans="1:10" ht="29.25" customHeight="1">
      <c r="A26" s="15"/>
      <c r="B26" s="15"/>
      <c r="C26" s="2"/>
      <c r="D26" s="2"/>
      <c r="E26" s="2"/>
      <c r="F26" s="33"/>
      <c r="G26" s="33"/>
      <c r="H26" s="33"/>
      <c r="I26" s="33"/>
      <c r="J26" s="33"/>
    </row>
    <row r="27" spans="1:10" ht="29.25" customHeight="1">
      <c r="A27" s="15"/>
      <c r="B27" s="15"/>
      <c r="C27" s="2"/>
      <c r="D27" s="2"/>
      <c r="E27" s="2"/>
      <c r="F27" s="35"/>
      <c r="G27" s="35"/>
      <c r="H27" s="35"/>
      <c r="I27" s="35"/>
      <c r="J27" s="35"/>
    </row>
    <row r="28" spans="1:10" ht="29.25" customHeight="1">
      <c r="A28" s="15"/>
      <c r="B28" s="15"/>
      <c r="C28" s="2"/>
      <c r="D28" s="2"/>
      <c r="E28" s="2"/>
      <c r="F28" s="2"/>
      <c r="G28" s="2"/>
      <c r="H28" s="2"/>
      <c r="I28" s="2"/>
      <c r="J28" s="2"/>
    </row>
    <row r="29" spans="1:10" ht="29.25" customHeight="1">
      <c r="A29" s="15"/>
      <c r="B29" s="15"/>
      <c r="C29" s="2"/>
      <c r="D29" s="2"/>
      <c r="E29" s="2"/>
      <c r="F29" s="31" t="s">
        <v>33</v>
      </c>
      <c r="G29" s="31"/>
      <c r="H29" s="31"/>
      <c r="I29" s="31"/>
      <c r="J29" s="31"/>
    </row>
    <row r="30" spans="1:10" ht="29.25" customHeight="1">
      <c r="A30" s="15"/>
      <c r="B30" s="15"/>
      <c r="C30" s="2"/>
      <c r="D30" s="2"/>
      <c r="E30" s="2"/>
      <c r="F30" s="33" t="s">
        <v>34</v>
      </c>
      <c r="G30" s="33"/>
      <c r="H30" s="33"/>
      <c r="I30" s="33"/>
      <c r="J30" s="33"/>
    </row>
    <row r="31" spans="1:10" ht="29.25" customHeight="1">
      <c r="A31" s="15"/>
      <c r="B31" s="15"/>
      <c r="C31" s="2"/>
      <c r="D31" s="2"/>
      <c r="E31" s="2"/>
      <c r="F31" s="33"/>
      <c r="G31" s="33"/>
      <c r="H31" s="33"/>
      <c r="I31" s="33"/>
      <c r="J31" s="33"/>
    </row>
    <row r="32" spans="1:10" ht="29.25" customHeight="1">
      <c r="A32" s="15"/>
      <c r="B32" s="15"/>
      <c r="C32" s="2"/>
      <c r="D32" s="2"/>
      <c r="E32" s="2"/>
      <c r="F32" s="35"/>
      <c r="G32" s="35"/>
      <c r="H32" s="35"/>
      <c r="I32" s="35"/>
      <c r="J32" s="35"/>
    </row>
    <row r="33" spans="1:10">
      <c r="A33" s="15"/>
      <c r="B33" s="15"/>
      <c r="C33" s="2"/>
      <c r="D33" s="2"/>
      <c r="E33" s="2"/>
      <c r="F33" s="2"/>
      <c r="G33" s="2"/>
      <c r="H33" s="2"/>
      <c r="I33" s="2"/>
      <c r="J33" s="2"/>
    </row>
    <row r="34" spans="1:10">
      <c r="A34" s="15"/>
      <c r="B34" s="15"/>
      <c r="C34" s="2"/>
      <c r="D34" s="2"/>
      <c r="E34" s="2"/>
      <c r="F34" s="2"/>
      <c r="G34" s="2"/>
      <c r="H34" s="2"/>
      <c r="I34" s="2"/>
      <c r="J34" s="2"/>
    </row>
  </sheetData>
  <mergeCells count="15">
    <mergeCell ref="A3:J3"/>
    <mergeCell ref="A5:D5"/>
    <mergeCell ref="A16:D16"/>
    <mergeCell ref="F5:J5"/>
    <mergeCell ref="F16:J16"/>
    <mergeCell ref="G7:H7"/>
    <mergeCell ref="G8:H8"/>
    <mergeCell ref="A1:E1"/>
    <mergeCell ref="F24:J24"/>
    <mergeCell ref="F25:J27"/>
    <mergeCell ref="F29:J29"/>
    <mergeCell ref="F30:J32"/>
    <mergeCell ref="G9:H9"/>
    <mergeCell ref="G10:H10"/>
    <mergeCell ref="G11:H11"/>
  </mergeCells>
  <dataValidations count="4">
    <dataValidation type="list" sqref="B18" xr:uid="{00000000-0002-0000-0000-000000000000}">
      <formula1>"1,2–3,4+"</formula1>
    </dataValidation>
    <dataValidation type="list" sqref="B19" xr:uid="{00000000-0002-0000-0000-000001000000}">
      <formula1>"Low,Moderate,High"</formula1>
    </dataValidation>
    <dataValidation type="list" sqref="B20" xr:uid="{00000000-0002-0000-0000-000002000000}">
      <formula1>"General business,Confidential,Regulated / CUI"</formula1>
    </dataValidation>
    <dataValidation type="list" sqref="B21" xr:uid="{00000000-0002-0000-0000-000003000000}">
      <formula1>"Assist employees,Act with approval,Act automatically"</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
  <sheetViews>
    <sheetView workbookViewId="0">
      <selection sqref="A1:H2"/>
    </sheetView>
  </sheetViews>
  <sheetFormatPr baseColWidth="10" defaultColWidth="8.83203125" defaultRowHeight="14"/>
  <cols>
    <col min="1" max="1" width="24" customWidth="1"/>
    <col min="2" max="2" width="42" customWidth="1"/>
    <col min="3" max="3" width="44" customWidth="1"/>
    <col min="4" max="8" width="3" customWidth="1"/>
  </cols>
  <sheetData>
    <row r="1" spans="1:8">
      <c r="A1" s="41" t="s">
        <v>35</v>
      </c>
      <c r="B1" s="41"/>
      <c r="C1" s="41"/>
      <c r="D1" s="41"/>
      <c r="E1" s="41"/>
      <c r="F1" s="41"/>
      <c r="G1" s="41"/>
      <c r="H1" s="41"/>
    </row>
    <row r="2" spans="1:8">
      <c r="A2" s="41"/>
      <c r="B2" s="41"/>
      <c r="C2" s="41"/>
      <c r="D2" s="41"/>
      <c r="E2" s="41"/>
      <c r="F2" s="41"/>
      <c r="G2" s="41"/>
      <c r="H2" s="41"/>
    </row>
    <row r="3" spans="1:8">
      <c r="A3" s="1"/>
      <c r="B3" s="1"/>
      <c r="C3" s="1"/>
      <c r="D3" s="1"/>
      <c r="E3" s="1"/>
      <c r="F3" s="1"/>
      <c r="G3" s="1"/>
      <c r="H3" s="1"/>
    </row>
    <row r="4" spans="1:8">
      <c r="A4" s="21" t="s">
        <v>36</v>
      </c>
      <c r="B4" s="21" t="s">
        <v>37</v>
      </c>
      <c r="C4" s="21" t="s">
        <v>38</v>
      </c>
      <c r="D4" s="1"/>
      <c r="E4" s="1"/>
      <c r="F4" s="1"/>
      <c r="G4" s="1"/>
      <c r="H4" s="1"/>
    </row>
    <row r="5" spans="1:8" ht="28">
      <c r="A5" s="22" t="s">
        <v>39</v>
      </c>
      <c r="B5" s="23" t="s">
        <v>40</v>
      </c>
      <c r="C5" s="23" t="s">
        <v>41</v>
      </c>
      <c r="D5" s="1"/>
      <c r="E5" s="1"/>
      <c r="F5" s="1"/>
      <c r="G5" s="1"/>
      <c r="H5" s="1"/>
    </row>
    <row r="6" spans="1:8">
      <c r="A6" s="22" t="s">
        <v>6</v>
      </c>
      <c r="B6" s="23" t="s">
        <v>42</v>
      </c>
      <c r="C6" s="23" t="s">
        <v>43</v>
      </c>
      <c r="D6" s="1"/>
      <c r="E6" s="1"/>
      <c r="F6" s="1"/>
      <c r="G6" s="1"/>
      <c r="H6" s="1"/>
    </row>
    <row r="7" spans="1:8" ht="28">
      <c r="A7" s="22" t="s">
        <v>44</v>
      </c>
      <c r="B7" s="23" t="s">
        <v>45</v>
      </c>
      <c r="C7" s="23" t="s">
        <v>46</v>
      </c>
      <c r="D7" s="1"/>
      <c r="E7" s="1"/>
      <c r="F7" s="1"/>
      <c r="G7" s="1"/>
      <c r="H7" s="1"/>
    </row>
    <row r="8" spans="1:8">
      <c r="A8" s="22" t="s">
        <v>47</v>
      </c>
      <c r="B8" s="23" t="s">
        <v>48</v>
      </c>
      <c r="C8" s="23" t="s">
        <v>49</v>
      </c>
      <c r="D8" s="1"/>
      <c r="E8" s="1"/>
      <c r="F8" s="1"/>
      <c r="G8" s="1"/>
      <c r="H8" s="1"/>
    </row>
    <row r="9" spans="1:8" ht="28">
      <c r="A9" s="22" t="s">
        <v>50</v>
      </c>
      <c r="B9" s="23" t="s">
        <v>51</v>
      </c>
      <c r="C9" s="23" t="s">
        <v>52</v>
      </c>
      <c r="D9" s="1"/>
      <c r="E9" s="1"/>
      <c r="F9" s="1"/>
      <c r="G9" s="1"/>
      <c r="H9" s="1"/>
    </row>
    <row r="10" spans="1:8" ht="28">
      <c r="A10" s="22" t="s">
        <v>53</v>
      </c>
      <c r="B10" s="23" t="s">
        <v>54</v>
      </c>
      <c r="C10" s="23" t="s">
        <v>55</v>
      </c>
      <c r="D10" s="1"/>
      <c r="E10" s="1"/>
      <c r="F10" s="1"/>
      <c r="G10" s="1"/>
      <c r="H10" s="1"/>
    </row>
    <row r="11" spans="1:8" ht="28">
      <c r="A11" s="22" t="s">
        <v>56</v>
      </c>
      <c r="B11" s="23" t="s">
        <v>57</v>
      </c>
      <c r="C11" s="23" t="s">
        <v>58</v>
      </c>
      <c r="D11" s="1"/>
      <c r="E11" s="1"/>
      <c r="F11" s="1"/>
      <c r="G11" s="1"/>
      <c r="H11" s="1"/>
    </row>
    <row r="12" spans="1:8" ht="28">
      <c r="A12" s="22" t="s">
        <v>59</v>
      </c>
      <c r="B12" s="23" t="s">
        <v>60</v>
      </c>
      <c r="C12" s="23" t="s">
        <v>61</v>
      </c>
      <c r="D12" s="1"/>
      <c r="E12" s="1"/>
      <c r="F12" s="1"/>
      <c r="G12" s="1"/>
      <c r="H12" s="1"/>
    </row>
    <row r="13" spans="1:8" ht="28">
      <c r="A13" s="22" t="s">
        <v>62</v>
      </c>
      <c r="B13" s="23" t="s">
        <v>63</v>
      </c>
      <c r="C13" s="23" t="s">
        <v>64</v>
      </c>
      <c r="D13" s="1"/>
      <c r="E13" s="1"/>
      <c r="F13" s="1"/>
      <c r="G13" s="1"/>
      <c r="H13" s="1"/>
    </row>
    <row r="14" spans="1:8" ht="28">
      <c r="A14" s="22" t="s">
        <v>65</v>
      </c>
      <c r="B14" s="23" t="s">
        <v>66</v>
      </c>
      <c r="C14" s="23" t="s">
        <v>67</v>
      </c>
      <c r="D14" s="1"/>
      <c r="E14" s="1"/>
      <c r="F14" s="1"/>
      <c r="G14" s="1"/>
      <c r="H14" s="1"/>
    </row>
    <row r="15" spans="1:8">
      <c r="A15" s="1"/>
      <c r="B15" s="1"/>
      <c r="C15" s="1"/>
      <c r="D15" s="1"/>
      <c r="E15" s="1"/>
      <c r="F15" s="1"/>
      <c r="G15" s="1"/>
      <c r="H15" s="1"/>
    </row>
    <row r="16" spans="1:8">
      <c r="A16" s="42" t="s">
        <v>68</v>
      </c>
      <c r="B16" s="42"/>
      <c r="C16" s="42"/>
      <c r="D16" s="42"/>
      <c r="E16" s="42"/>
      <c r="F16" s="42"/>
      <c r="G16" s="42"/>
      <c r="H16" s="42"/>
    </row>
    <row r="17" spans="1:8">
      <c r="A17" s="42"/>
      <c r="B17" s="42"/>
      <c r="C17" s="42"/>
      <c r="D17" s="42"/>
      <c r="E17" s="42"/>
      <c r="F17" s="42"/>
      <c r="G17" s="42"/>
      <c r="H17" s="42"/>
    </row>
    <row r="18" spans="1:8">
      <c r="A18" s="42"/>
      <c r="B18" s="42"/>
      <c r="C18" s="42"/>
      <c r="D18" s="42"/>
      <c r="E18" s="42"/>
      <c r="F18" s="42"/>
      <c r="G18" s="42"/>
      <c r="H18" s="42"/>
    </row>
  </sheetData>
  <mergeCells count="2">
    <mergeCell ref="A1:H2"/>
    <mergeCell ref="A16:H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
  <sheetViews>
    <sheetView workbookViewId="0">
      <selection activeCell="B24" sqref="B24"/>
    </sheetView>
  </sheetViews>
  <sheetFormatPr baseColWidth="10" defaultColWidth="8.83203125" defaultRowHeight="14"/>
  <cols>
    <col min="1" max="1" width="28" customWidth="1"/>
    <col min="2" max="2" width="24" customWidth="1"/>
  </cols>
  <sheetData>
    <row r="1" spans="1:2">
      <c r="A1" s="21" t="s">
        <v>69</v>
      </c>
      <c r="B1" s="21" t="s">
        <v>70</v>
      </c>
    </row>
    <row r="2" spans="1:2">
      <c r="A2" s="24" t="s">
        <v>39</v>
      </c>
      <c r="B2" s="30">
        <f>'Opportunity Calculator'!B8*'Opportunity Calculator'!B9*'Opportunity Calculator'!B10/60</f>
        <v>135</v>
      </c>
    </row>
    <row r="3" spans="1:2">
      <c r="A3" s="24" t="s">
        <v>71</v>
      </c>
      <c r="B3" s="30">
        <f>B2*12</f>
        <v>1620</v>
      </c>
    </row>
    <row r="4" spans="1:2">
      <c r="A4" s="24" t="s">
        <v>6</v>
      </c>
      <c r="B4" s="30">
        <f>B3*'Opportunity Calculator'!B11</f>
        <v>121500</v>
      </c>
    </row>
    <row r="5" spans="1:2">
      <c r="A5" s="24" t="s">
        <v>47</v>
      </c>
      <c r="B5" s="30">
        <f>IF('Opportunity Calculator'!B18="1",0,IF('Opportunity Calculator'!B18="2–3",1,2))</f>
        <v>1</v>
      </c>
    </row>
    <row r="6" spans="1:2">
      <c r="A6" s="24" t="s">
        <v>50</v>
      </c>
      <c r="B6" s="30">
        <f>IF('Opportunity Calculator'!B19="Low",0,IF('Opportunity Calculator'!B19="Moderate",1,2))</f>
        <v>1</v>
      </c>
    </row>
    <row r="7" spans="1:2">
      <c r="A7" s="24" t="s">
        <v>53</v>
      </c>
      <c r="B7" s="30">
        <f>IF('Opportunity Calculator'!B20="General business",0,IF('Opportunity Calculator'!B20="Confidential",1,2))</f>
        <v>1</v>
      </c>
    </row>
    <row r="8" spans="1:2">
      <c r="A8" s="24" t="s">
        <v>56</v>
      </c>
      <c r="B8" s="30">
        <f>IF('Opportunity Calculator'!B21="Assist employees",0,IF('Opportunity Calculator'!B21="Act with approval",1,2))</f>
        <v>1</v>
      </c>
    </row>
    <row r="9" spans="1:2">
      <c r="A9" s="24" t="s">
        <v>59</v>
      </c>
      <c r="B9" s="30">
        <f>IF(B3&lt;500,0,IF(B3&lt;2000,1,2))</f>
        <v>1</v>
      </c>
    </row>
    <row r="10" spans="1:2">
      <c r="A10" s="24" t="s">
        <v>72</v>
      </c>
      <c r="B10" s="30">
        <f>SUM(B5:B9)</f>
        <v>5</v>
      </c>
    </row>
    <row r="11" spans="1:2">
      <c r="A11" s="24" t="s">
        <v>73</v>
      </c>
      <c r="B11" s="30" t="str">
        <f>IF(B10&lt;=3,"Focused AI Project",IF(B10&lt;=6,"Integrated AI Solution",IF(B10&lt;=8,"Complex AI System","Enterprise / Regulated Program")))</f>
        <v>Integrated AI Solution</v>
      </c>
    </row>
    <row r="12" spans="1:2">
      <c r="A12" s="24" t="s">
        <v>74</v>
      </c>
      <c r="B12" s="30">
        <f>IF(B10&lt;=3,22500,IF(B10&lt;=6,52500,IF(B10&lt;=8,112500,175000)))</f>
        <v>52500</v>
      </c>
    </row>
    <row r="13" spans="1:2">
      <c r="A13" s="24" t="s">
        <v>75</v>
      </c>
      <c r="B13" s="30" t="str">
        <f>IF(B10&lt;=3,"$15K – $30K",IF(B10&lt;=6,"$30K – $75K",IF(B10&lt;=8,"$75K – $150K","$150K+")))</f>
        <v>$30K – $75K</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Opportunity Calculator</vt:lpstr>
      <vt:lpstr>Methodology</vt:lpstr>
      <vt:lpstr>Model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Nicholas Niederkorn</cp:lastModifiedBy>
  <dcterms:modified xsi:type="dcterms:W3CDTF">2026-08-24T01:22:02Z</dcterms:modified>
</cp:coreProperties>
</file>